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e Electronics\Downloads\"/>
    </mc:Choice>
  </mc:AlternateContent>
  <xr:revisionPtr revIDLastSave="0" documentId="13_ncr:1_{1C8FFFB2-3A30-4894-9C6D-9A7A9AD1AF04}" xr6:coauthVersionLast="47" xr6:coauthVersionMax="47" xr10:uidLastSave="{00000000-0000-0000-0000-000000000000}"/>
  <bookViews>
    <workbookView xWindow="-108" yWindow="-108" windowWidth="23256" windowHeight="13176" xr2:uid="{6E66A8D6-46CE-4BEE-92A3-984DBA0D2C49}"/>
  </bookViews>
  <sheets>
    <sheet name="Dashboard" sheetId="2" r:id="rId1"/>
    <sheet name="Orders" sheetId="1" r:id="rId2"/>
    <sheet name="Expenses" sheetId="4" r:id="rId3"/>
    <sheet name="helpers" sheetId="3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8" i="2" l="1"/>
  <c r="D47" i="2"/>
  <c r="D46" i="2"/>
  <c r="D45" i="2"/>
  <c r="D44" i="2"/>
  <c r="D43" i="2"/>
  <c r="D42" i="2"/>
  <c r="D41" i="2"/>
  <c r="D40" i="2"/>
  <c r="D39" i="2"/>
  <c r="D38" i="2"/>
  <c r="D37" i="2"/>
  <c r="C43" i="2"/>
  <c r="C47" i="2"/>
  <c r="F47" i="2" s="1"/>
  <c r="C46" i="2"/>
  <c r="C45" i="2"/>
  <c r="F45" i="2" s="1"/>
  <c r="C44" i="2"/>
  <c r="F44" i="2" s="1"/>
  <c r="C48" i="2"/>
  <c r="C42" i="2"/>
  <c r="C41" i="2"/>
  <c r="C40" i="2"/>
  <c r="C39" i="2"/>
  <c r="C38" i="2"/>
  <c r="C37" i="2"/>
  <c r="J4" i="2"/>
  <c r="D14" i="3"/>
  <c r="C14" i="3"/>
  <c r="D8" i="3"/>
  <c r="C8" i="3"/>
  <c r="D13" i="3"/>
  <c r="C13" i="3"/>
  <c r="D7" i="3"/>
  <c r="C7" i="3"/>
  <c r="D12" i="3"/>
  <c r="C12" i="3"/>
  <c r="D6" i="3"/>
  <c r="C6" i="3"/>
  <c r="D11" i="3"/>
  <c r="C11" i="3"/>
  <c r="D5" i="3"/>
  <c r="C5" i="3"/>
  <c r="D10" i="3"/>
  <c r="C10" i="3"/>
  <c r="D4" i="3"/>
  <c r="C4" i="3"/>
  <c r="D9" i="3"/>
  <c r="C9" i="3"/>
  <c r="D3" i="3"/>
  <c r="C3" i="3"/>
  <c r="F4" i="2"/>
  <c r="B4" i="2"/>
  <c r="L15" i="2"/>
  <c r="L14" i="2"/>
  <c r="L13" i="2"/>
  <c r="L12" i="2"/>
  <c r="L11" i="2"/>
  <c r="L10" i="2"/>
  <c r="H15" i="2"/>
  <c r="H14" i="2"/>
  <c r="H13" i="2"/>
  <c r="H12" i="2"/>
  <c r="H11" i="2"/>
  <c r="H10" i="2"/>
  <c r="K15" i="2"/>
  <c r="K14" i="2"/>
  <c r="K13" i="2"/>
  <c r="K12" i="2"/>
  <c r="K11" i="2"/>
  <c r="K10" i="2"/>
  <c r="G15" i="2"/>
  <c r="G14" i="2"/>
  <c r="G13" i="2"/>
  <c r="G12" i="2"/>
  <c r="G10" i="2"/>
  <c r="G11" i="2"/>
  <c r="C14" i="2"/>
  <c r="C13" i="2"/>
  <c r="C12" i="2"/>
  <c r="C11" i="2"/>
  <c r="D14" i="2"/>
  <c r="D13" i="2"/>
  <c r="D11" i="2"/>
  <c r="D12" i="2"/>
  <c r="F42" i="2" l="1"/>
  <c r="F41" i="2"/>
  <c r="C49" i="2"/>
  <c r="F39" i="2"/>
  <c r="F40" i="2"/>
  <c r="F38" i="2"/>
  <c r="D49" i="2"/>
  <c r="F46" i="2"/>
  <c r="F48" i="2"/>
  <c r="F43" i="2"/>
  <c r="F37" i="2"/>
  <c r="C15" i="2"/>
  <c r="D15" i="2"/>
  <c r="F49" i="2" l="1"/>
</calcChain>
</file>

<file path=xl/sharedStrings.xml><?xml version="1.0" encoding="utf-8"?>
<sst xmlns="http://schemas.openxmlformats.org/spreadsheetml/2006/main" count="75" uniqueCount="38">
  <si>
    <t>DATE</t>
  </si>
  <si>
    <t>CUSTOMER</t>
  </si>
  <si>
    <t>DETAILS</t>
  </si>
  <si>
    <t>CAKE SIZE</t>
  </si>
  <si>
    <t>PRICE</t>
  </si>
  <si>
    <t>CONTACT</t>
  </si>
  <si>
    <t>Mulenga Banda</t>
  </si>
  <si>
    <t>New Year celebration cake</t>
  </si>
  <si>
    <t>Large</t>
  </si>
  <si>
    <t>Medium</t>
  </si>
  <si>
    <t>Small</t>
  </si>
  <si>
    <t>Custom</t>
  </si>
  <si>
    <t>TOTAL SALES</t>
  </si>
  <si>
    <t>SIZE</t>
  </si>
  <si>
    <t>AMOUNT</t>
  </si>
  <si>
    <t>NUMBER</t>
  </si>
  <si>
    <t>CAKE SIZE SALES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</si>
  <si>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</si>
  <si>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</si>
  <si>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</si>
  <si>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</si>
  <si>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</si>
  <si>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</si>
  <si>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</si>
  <si>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</si>
  <si>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</si>
  <si>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</si>
  <si>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December</t>
  </si>
  <si>
    <t>November</t>
  </si>
  <si>
    <t>MONTH</t>
  </si>
  <si>
    <t>TOTALS</t>
  </si>
  <si>
    <t>TOTAL CUSTOMERS</t>
  </si>
  <si>
    <t>EXPENSE DESCRIPTION</t>
  </si>
  <si>
    <t>Cake Flour, Icing Sugar, Eggs, Butter</t>
  </si>
  <si>
    <t>TOTAL EXPENSES</t>
  </si>
  <si>
    <t>SALES</t>
  </si>
  <si>
    <t>EXPENSES</t>
  </si>
  <si>
    <t>PROFIT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</si>
</sst>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&quot;$&quot;#,##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28"/>
      <color theme="1"/>
      <name val="Century Gothic"/>
      <family val="2"/>
    </font>
    <font>
      <b/>
      <sz val="11"/>
      <color theme="1"/>
      <name val="Century Gothic"/>
      <family val="2"/>
    </font>
  </fonts>
  <fills count="8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8C1FB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AD8FC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2" tint="-0.249977111117893"/>
      </left>
      <right style="thin">
        <color theme="2" tint="-0.249977111117893"/>
      </right>
      <top/>
      <bottom style="thin">
        <color theme="2" tint="-0.249977111117893"/>
      </bottom>
      <diagonal/>
    </border>
    <border>
      <left style="medium">
        <color indexed="64"/>
      </left>
      <right style="thin">
        <color theme="2" tint="-0.249977111117893"/>
      </right>
      <top/>
      <bottom style="thin">
        <color theme="2" tint="-0.249977111117893"/>
      </bottom>
      <diagonal/>
    </border>
    <border>
      <left style="thin">
        <color theme="2" tint="-0.249977111117893"/>
      </left>
      <right style="medium">
        <color indexed="64"/>
      </right>
      <top/>
      <bottom style="thin">
        <color theme="2" tint="-0.249977111117893"/>
      </bottom>
      <diagonal/>
    </border>
    <border>
      <left style="medium">
        <color indexed="64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2" tint="-0.249977111117893"/>
      </left>
      <right style="medium">
        <color indexed="64"/>
      </right>
      <top style="thin">
        <color theme="2" tint="-0.249977111117893"/>
      </top>
      <bottom style="thin">
        <color theme="2" tint="-0.249977111117893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 style="medium">
        <color indexed="64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theme="2" tint="-9.9978637043366805E-2"/>
      </left>
      <right style="medium">
        <color indexed="64"/>
      </right>
      <top style="thin">
        <color theme="2" tint="-9.9978637043366805E-2"/>
      </top>
      <bottom style="thin">
        <color theme="2" tint="-9.9978637043366805E-2"/>
      </bottom>
      <diagonal/>
    </border>
    <border>
      <left style="medium">
        <color indexed="64"/>
      </left>
      <right style="thin">
        <color theme="2" tint="-9.9978637043366805E-2"/>
      </right>
      <top style="thin">
        <color theme="2" tint="-9.9978637043366805E-2"/>
      </top>
      <bottom style="medium">
        <color indexed="64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medium">
        <color indexed="64"/>
      </bottom>
      <diagonal/>
    </border>
    <border>
      <left style="thin">
        <color theme="2" tint="-9.9978637043366805E-2"/>
      </left>
      <right style="medium">
        <color indexed="64"/>
      </right>
      <top style="thin">
        <color theme="2" tint="-9.9978637043366805E-2"/>
      </top>
      <bottom style="medium">
        <color indexed="64"/>
      </bottom>
      <diagonal/>
    </border>
    <border>
      <left style="medium">
        <color indexed="64"/>
      </left>
      <right style="thin">
        <color theme="2" tint="-9.9978637043366805E-2"/>
      </right>
      <top/>
      <bottom style="thin">
        <color theme="2" tint="-9.9978637043366805E-2"/>
      </bottom>
      <diagonal/>
    </border>
    <border>
      <left style="thin">
        <color theme="2" tint="-9.9978637043366805E-2"/>
      </left>
      <right style="thin">
        <color theme="2" tint="-9.9978637043366805E-2"/>
      </right>
      <top/>
      <bottom style="thin">
        <color theme="2" tint="-9.9978637043366805E-2"/>
      </bottom>
      <diagonal/>
    </border>
    <border>
      <left style="thin">
        <color theme="2" tint="-9.9978637043366805E-2"/>
      </left>
      <right style="medium">
        <color indexed="64"/>
      </right>
      <top/>
      <bottom style="thin">
        <color theme="2" tint="-9.9978637043366805E-2"/>
      </bottom>
      <diagonal/>
    </border>
    <border>
      <left style="medium">
        <color theme="1"/>
      </left>
      <right style="thin">
        <color theme="2" tint="-9.9978637043366805E-2"/>
      </right>
      <top style="medium">
        <color theme="1"/>
      </top>
      <bottom style="medium">
        <color theme="1"/>
      </bottom>
      <diagonal/>
    </border>
    <border>
      <left style="thin">
        <color theme="2" tint="-9.9978637043366805E-2"/>
      </left>
      <right style="thin">
        <color theme="2" tint="-9.9978637043366805E-2"/>
      </right>
      <top style="medium">
        <color theme="1"/>
      </top>
      <bottom style="medium">
        <color theme="1"/>
      </bottom>
      <diagonal/>
    </border>
    <border>
      <left style="thin">
        <color theme="2" tint="-9.9978637043366805E-2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 style="thin">
        <color theme="2" tint="-9.9978637043366805E-2"/>
      </right>
      <top/>
      <bottom style="thin">
        <color theme="2" tint="-9.9978637043366805E-2"/>
      </bottom>
      <diagonal/>
    </border>
    <border>
      <left style="thin">
        <color theme="2" tint="-9.9978637043366805E-2"/>
      </left>
      <right style="medium">
        <color theme="1"/>
      </right>
      <top/>
      <bottom style="thin">
        <color theme="2" tint="-9.9978637043366805E-2"/>
      </bottom>
      <diagonal/>
    </border>
    <border>
      <left style="medium">
        <color theme="1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theme="2" tint="-9.9978637043366805E-2"/>
      </left>
      <right style="medium">
        <color theme="1"/>
      </right>
      <top style="thin">
        <color theme="2" tint="-9.9978637043366805E-2"/>
      </top>
      <bottom style="thin">
        <color theme="2" tint="-9.9978637043366805E-2"/>
      </bottom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/>
      <top style="thin">
        <color theme="2" tint="-9.9978637043366805E-2"/>
      </top>
      <bottom style="thin">
        <color theme="2" tint="-9.9978637043366805E-2"/>
      </bottom>
      <diagonal/>
    </border>
    <border>
      <left/>
      <right/>
      <top style="thin">
        <color theme="2" tint="-9.9978637043366805E-2"/>
      </top>
      <bottom style="thin">
        <color theme="2" tint="-9.9978637043366805E-2"/>
      </bottom>
      <diagonal/>
    </border>
    <border>
      <left/>
      <right style="medium">
        <color theme="1"/>
      </right>
      <top style="thin">
        <color theme="2" tint="-9.9978637043366805E-2"/>
      </top>
      <bottom style="thin">
        <color theme="2" tint="-9.9978637043366805E-2"/>
      </bottom>
      <diagonal/>
    </border>
    <border>
      <left style="medium">
        <color theme="1"/>
      </left>
      <right/>
      <top/>
      <bottom style="thin">
        <color theme="2" tint="-9.9978637043366805E-2"/>
      </bottom>
      <diagonal/>
    </border>
    <border>
      <left/>
      <right/>
      <top/>
      <bottom style="thin">
        <color theme="2" tint="-9.9978637043366805E-2"/>
      </bottom>
      <diagonal/>
    </border>
    <border>
      <left/>
      <right style="medium">
        <color theme="1"/>
      </right>
      <top/>
      <bottom style="thin">
        <color theme="2" tint="-9.9978637043366805E-2"/>
      </bottom>
      <diagonal/>
    </border>
    <border>
      <left style="thin">
        <color theme="2" tint="-9.9978637043366805E-2"/>
      </left>
      <right style="thin">
        <color theme="2" tint="-9.9978637043366805E-2"/>
      </right>
      <top/>
      <bottom/>
      <diagonal/>
    </border>
    <border>
      <left style="medium">
        <color theme="1"/>
      </left>
      <right/>
      <top style="medium">
        <color theme="1"/>
      </top>
      <bottom style="medium">
        <color indexed="64"/>
      </bottom>
      <diagonal/>
    </border>
    <border>
      <left style="thin">
        <color theme="2" tint="-9.9978637043366805E-2"/>
      </left>
      <right style="thin">
        <color theme="2" tint="-9.9978637043366805E-2"/>
      </right>
      <top style="medium">
        <color theme="1"/>
      </top>
      <bottom style="medium">
        <color indexed="64"/>
      </bottom>
      <diagonal/>
    </border>
    <border>
      <left/>
      <right/>
      <top style="medium">
        <color theme="1"/>
      </top>
      <bottom style="medium">
        <color indexed="64"/>
      </bottom>
      <diagonal/>
    </border>
    <border>
      <left/>
      <right style="medium">
        <color theme="1"/>
      </right>
      <top style="medium">
        <color theme="1"/>
      </top>
      <bottom style="medium">
        <color indexed="64"/>
      </bottom>
      <diagonal/>
    </border>
    <border>
      <left style="thin">
        <color theme="2" tint="-9.9978637043366805E-2"/>
      </left>
      <right style="thin">
        <color theme="2" tint="-9.9978637043366805E-2"/>
      </right>
      <top/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2">
    <xf numFmtId="0" fontId="0" fillId="0" borderId="0" xfId="0"/>
    <xf numFmtId="0" fontId="0" fillId="0" borderId="9" xfId="0" applyBorder="1"/>
    <xf numFmtId="0" fontId="0" fillId="0" borderId="10" xfId="0" applyBorder="1"/>
    <xf numFmtId="0" fontId="0" fillId="0" borderId="12" xfId="0" applyBorder="1"/>
    <xf numFmtId="0" fontId="0" fillId="0" borderId="14" xfId="0" applyBorder="1"/>
    <xf numFmtId="0" fontId="2" fillId="2" borderId="6" xfId="0" applyFont="1" applyFill="1" applyBorder="1"/>
    <xf numFmtId="0" fontId="2" fillId="2" borderId="7" xfId="0" applyFont="1" applyFill="1" applyBorder="1"/>
    <xf numFmtId="0" fontId="2" fillId="2" borderId="8" xfId="0" applyFont="1" applyFill="1" applyBorder="1" applyAlignment="1">
      <alignment horizontal="right"/>
    </xf>
    <xf numFmtId="15" fontId="0" fillId="0" borderId="11" xfId="0" applyNumberFormat="1" applyBorder="1" applyAlignment="1">
      <alignment horizontal="left"/>
    </xf>
    <xf numFmtId="15" fontId="0" fillId="0" borderId="13" xfId="0" applyNumberFormat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9" xfId="0" applyBorder="1" applyAlignment="1">
      <alignment horizontal="left"/>
    </xf>
    <xf numFmtId="0" fontId="3" fillId="0" borderId="0" xfId="0" applyFont="1"/>
    <xf numFmtId="0" fontId="3" fillId="0" borderId="4" xfId="0" applyFont="1" applyBorder="1"/>
    <xf numFmtId="0" fontId="3" fillId="0" borderId="0" xfId="0" applyFont="1" applyBorder="1"/>
    <xf numFmtId="0" fontId="3" fillId="0" borderId="15" xfId="0" applyFont="1" applyBorder="1"/>
    <xf numFmtId="0" fontId="5" fillId="2" borderId="6" xfId="0" applyFont="1" applyFill="1" applyBorder="1"/>
    <xf numFmtId="0" fontId="5" fillId="2" borderId="7" xfId="0" applyFont="1" applyFill="1" applyBorder="1" applyAlignment="1">
      <alignment horizontal="center"/>
    </xf>
    <xf numFmtId="0" fontId="5" fillId="5" borderId="6" xfId="0" applyFont="1" applyFill="1" applyBorder="1"/>
    <xf numFmtId="0" fontId="5" fillId="5" borderId="7" xfId="0" applyFont="1" applyFill="1" applyBorder="1" applyAlignment="1">
      <alignment horizontal="center"/>
    </xf>
    <xf numFmtId="0" fontId="3" fillId="0" borderId="24" xfId="0" applyFont="1" applyBorder="1"/>
    <xf numFmtId="0" fontId="3" fillId="0" borderId="25" xfId="0" applyFont="1" applyBorder="1" applyAlignment="1">
      <alignment horizontal="center"/>
    </xf>
    <xf numFmtId="164" fontId="3" fillId="0" borderId="26" xfId="1" applyNumberFormat="1" applyFont="1" applyBorder="1"/>
    <xf numFmtId="0" fontId="3" fillId="0" borderId="19" xfId="0" applyFont="1" applyBorder="1"/>
    <xf numFmtId="0" fontId="3" fillId="0" borderId="18" xfId="0" applyFont="1" applyBorder="1" applyAlignment="1">
      <alignment horizontal="center"/>
    </xf>
    <xf numFmtId="164" fontId="3" fillId="0" borderId="20" xfId="1" applyNumberFormat="1" applyFont="1" applyBorder="1"/>
    <xf numFmtId="0" fontId="3" fillId="0" borderId="21" xfId="0" applyFont="1" applyBorder="1"/>
    <xf numFmtId="0" fontId="3" fillId="0" borderId="22" xfId="0" applyFont="1" applyBorder="1" applyAlignment="1">
      <alignment horizontal="center"/>
    </xf>
    <xf numFmtId="164" fontId="3" fillId="0" borderId="23" xfId="1" applyNumberFormat="1" applyFont="1" applyBorder="1"/>
    <xf numFmtId="0" fontId="3" fillId="0" borderId="1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6" xfId="0" applyFont="1" applyBorder="1"/>
    <xf numFmtId="0" fontId="5" fillId="0" borderId="7" xfId="0" applyFont="1" applyBorder="1"/>
    <xf numFmtId="164" fontId="3" fillId="0" borderId="5" xfId="1" applyNumberFormat="1" applyFont="1" applyBorder="1"/>
    <xf numFmtId="164" fontId="3" fillId="0" borderId="17" xfId="1" applyNumberFormat="1" applyFont="1" applyBorder="1"/>
    <xf numFmtId="0" fontId="5" fillId="0" borderId="8" xfId="0" applyFont="1" applyBorder="1" applyAlignment="1">
      <alignment horizontal="right"/>
    </xf>
    <xf numFmtId="0" fontId="3" fillId="0" borderId="18" xfId="0" applyFont="1" applyBorder="1"/>
    <xf numFmtId="0" fontId="3" fillId="0" borderId="25" xfId="0" applyFont="1" applyBorder="1"/>
    <xf numFmtId="0" fontId="3" fillId="0" borderId="31" xfId="0" applyFont="1" applyBorder="1"/>
    <xf numFmtId="0" fontId="3" fillId="0" borderId="33" xfId="0" applyFont="1" applyBorder="1"/>
    <xf numFmtId="0" fontId="5" fillId="5" borderId="27" xfId="0" applyFont="1" applyFill="1" applyBorder="1"/>
    <xf numFmtId="0" fontId="5" fillId="5" borderId="28" xfId="0" applyFont="1" applyFill="1" applyBorder="1"/>
    <xf numFmtId="15" fontId="3" fillId="0" borderId="30" xfId="0" applyNumberFormat="1" applyFont="1" applyBorder="1" applyAlignment="1">
      <alignment horizontal="left"/>
    </xf>
    <xf numFmtId="15" fontId="3" fillId="0" borderId="32" xfId="0" applyNumberFormat="1" applyFont="1" applyBorder="1" applyAlignment="1">
      <alignment horizontal="left"/>
    </xf>
    <xf numFmtId="0" fontId="3" fillId="0" borderId="32" xfId="0" applyFont="1" applyBorder="1" applyAlignment="1">
      <alignment horizontal="left"/>
    </xf>
    <xf numFmtId="0" fontId="5" fillId="5" borderId="29" xfId="0" applyFont="1" applyFill="1" applyBorder="1" applyAlignment="1">
      <alignment horizontal="right"/>
    </xf>
    <xf numFmtId="0" fontId="5" fillId="0" borderId="16" xfId="0" applyFont="1" applyBorder="1"/>
    <xf numFmtId="0" fontId="5" fillId="0" borderId="16" xfId="0" applyFont="1" applyBorder="1" applyAlignment="1">
      <alignment horizontal="center"/>
    </xf>
    <xf numFmtId="164" fontId="5" fillId="0" borderId="16" xfId="1" applyNumberFormat="1" applyFont="1" applyBorder="1"/>
    <xf numFmtId="0" fontId="3" fillId="0" borderId="34" xfId="0" applyFont="1" applyBorder="1"/>
    <xf numFmtId="164" fontId="3" fillId="0" borderId="35" xfId="0" applyNumberFormat="1" applyFont="1" applyBorder="1"/>
    <xf numFmtId="0" fontId="3" fillId="0" borderId="36" xfId="0" applyFont="1" applyBorder="1"/>
    <xf numFmtId="0" fontId="3" fillId="0" borderId="37" xfId="0" applyFont="1" applyBorder="1"/>
    <xf numFmtId="164" fontId="3" fillId="0" borderId="38" xfId="0" applyNumberFormat="1" applyFont="1" applyBorder="1"/>
    <xf numFmtId="0" fontId="3" fillId="0" borderId="39" xfId="0" applyFont="1" applyBorder="1"/>
    <xf numFmtId="0" fontId="3" fillId="0" borderId="40" xfId="0" applyFont="1" applyBorder="1"/>
    <xf numFmtId="164" fontId="3" fillId="0" borderId="41" xfId="0" applyNumberFormat="1" applyFont="1" applyBorder="1"/>
    <xf numFmtId="0" fontId="3" fillId="0" borderId="42" xfId="0" applyFont="1" applyBorder="1"/>
    <xf numFmtId="0" fontId="3" fillId="0" borderId="43" xfId="0" applyFont="1" applyBorder="1"/>
    <xf numFmtId="164" fontId="3" fillId="0" borderId="44" xfId="0" applyNumberFormat="1" applyFont="1" applyBorder="1"/>
    <xf numFmtId="164" fontId="3" fillId="0" borderId="25" xfId="1" applyNumberFormat="1" applyFont="1" applyBorder="1"/>
    <xf numFmtId="164" fontId="3" fillId="0" borderId="18" xfId="1" applyNumberFormat="1" applyFont="1" applyBorder="1"/>
    <xf numFmtId="164" fontId="3" fillId="0" borderId="45" xfId="1" applyNumberFormat="1" applyFont="1" applyBorder="1"/>
    <xf numFmtId="164" fontId="3" fillId="0" borderId="50" xfId="1" applyNumberFormat="1" applyFont="1" applyBorder="1"/>
    <xf numFmtId="0" fontId="3" fillId="0" borderId="51" xfId="0" applyFont="1" applyBorder="1"/>
    <xf numFmtId="164" fontId="3" fillId="0" borderId="51" xfId="0" applyNumberFormat="1" applyFont="1" applyBorder="1"/>
    <xf numFmtId="0" fontId="5" fillId="4" borderId="46" xfId="0" applyFont="1" applyFill="1" applyBorder="1"/>
    <xf numFmtId="0" fontId="5" fillId="4" borderId="47" xfId="0" applyFont="1" applyFill="1" applyBorder="1" applyAlignment="1">
      <alignment horizontal="right"/>
    </xf>
    <xf numFmtId="0" fontId="5" fillId="4" borderId="48" xfId="0" applyFont="1" applyFill="1" applyBorder="1"/>
    <xf numFmtId="0" fontId="5" fillId="4" borderId="49" xfId="0" applyFont="1" applyFill="1" applyBorder="1" applyAlignment="1">
      <alignment horizontal="right"/>
    </xf>
    <xf numFmtId="0" fontId="5" fillId="5" borderId="8" xfId="0" applyFont="1" applyFill="1" applyBorder="1" applyAlignment="1">
      <alignment horizontal="right"/>
    </xf>
    <xf numFmtId="0" fontId="5" fillId="2" borderId="8" xfId="0" applyFont="1" applyFill="1" applyBorder="1" applyAlignment="1">
      <alignment horizontal="right"/>
    </xf>
    <xf numFmtId="0" fontId="3" fillId="7" borderId="1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center"/>
    </xf>
    <xf numFmtId="0" fontId="3" fillId="7" borderId="3" xfId="0" applyFont="1" applyFill="1" applyBorder="1" applyAlignment="1">
      <alignment horizontal="center"/>
    </xf>
    <xf numFmtId="0" fontId="3" fillId="7" borderId="4" xfId="0" applyFont="1" applyFill="1" applyBorder="1" applyAlignment="1">
      <alignment horizontal="center"/>
    </xf>
    <xf numFmtId="0" fontId="3" fillId="7" borderId="0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165" fontId="4" fillId="7" borderId="4" xfId="0" applyNumberFormat="1" applyFont="1" applyFill="1" applyBorder="1" applyAlignment="1">
      <alignment horizontal="center" vertical="top"/>
    </xf>
    <xf numFmtId="165" fontId="4" fillId="7" borderId="0" xfId="0" applyNumberFormat="1" applyFont="1" applyFill="1" applyBorder="1" applyAlignment="1">
      <alignment horizontal="center" vertical="top"/>
    </xf>
    <xf numFmtId="165" fontId="4" fillId="7" borderId="5" xfId="0" applyNumberFormat="1" applyFont="1" applyFill="1" applyBorder="1" applyAlignment="1">
      <alignment horizontal="center" vertical="top"/>
    </xf>
    <xf numFmtId="165" fontId="4" fillId="7" borderId="15" xfId="0" applyNumberFormat="1" applyFont="1" applyFill="1" applyBorder="1" applyAlignment="1">
      <alignment horizontal="center" vertical="top"/>
    </xf>
    <xf numFmtId="165" fontId="4" fillId="7" borderId="16" xfId="0" applyNumberFormat="1" applyFont="1" applyFill="1" applyBorder="1" applyAlignment="1">
      <alignment horizontal="center" vertical="top"/>
    </xf>
    <xf numFmtId="165" fontId="4" fillId="7" borderId="17" xfId="0" applyNumberFormat="1" applyFont="1" applyFill="1" applyBorder="1" applyAlignment="1">
      <alignment horizontal="center" vertical="top"/>
    </xf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" fillId="6" borderId="0" xfId="0" applyFont="1" applyFill="1" applyBorder="1" applyAlignment="1">
      <alignment horizontal="center"/>
    </xf>
    <xf numFmtId="0" fontId="3" fillId="6" borderId="5" xfId="0" applyFont="1" applyFill="1" applyBorder="1" applyAlignment="1">
      <alignment horizontal="center"/>
    </xf>
    <xf numFmtId="165" fontId="4" fillId="6" borderId="4" xfId="1" applyNumberFormat="1" applyFont="1" applyFill="1" applyBorder="1" applyAlignment="1">
      <alignment horizontal="center" vertical="top"/>
    </xf>
    <xf numFmtId="165" fontId="4" fillId="6" borderId="0" xfId="1" applyNumberFormat="1" applyFont="1" applyFill="1" applyBorder="1" applyAlignment="1">
      <alignment horizontal="center" vertical="top"/>
    </xf>
    <xf numFmtId="165" fontId="4" fillId="6" borderId="5" xfId="1" applyNumberFormat="1" applyFont="1" applyFill="1" applyBorder="1" applyAlignment="1">
      <alignment horizontal="center" vertical="top"/>
    </xf>
    <xf numFmtId="165" fontId="4" fillId="6" borderId="15" xfId="1" applyNumberFormat="1" applyFont="1" applyFill="1" applyBorder="1" applyAlignment="1">
      <alignment horizontal="center" vertical="top"/>
    </xf>
    <xf numFmtId="165" fontId="4" fillId="6" borderId="16" xfId="1" applyNumberFormat="1" applyFont="1" applyFill="1" applyBorder="1" applyAlignment="1">
      <alignment horizontal="center" vertical="top"/>
    </xf>
    <xf numFmtId="165" fontId="4" fillId="6" borderId="17" xfId="1" applyNumberFormat="1" applyFont="1" applyFill="1" applyBorder="1" applyAlignment="1">
      <alignment horizontal="center" vertical="top"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 vertical="top"/>
    </xf>
    <xf numFmtId="0" fontId="4" fillId="3" borderId="0" xfId="0" applyFont="1" applyFill="1" applyBorder="1" applyAlignment="1">
      <alignment horizontal="center" vertical="top"/>
    </xf>
    <xf numFmtId="0" fontId="4" fillId="3" borderId="5" xfId="0" applyFont="1" applyFill="1" applyBorder="1" applyAlignment="1">
      <alignment horizontal="center" vertical="top"/>
    </xf>
    <xf numFmtId="0" fontId="4" fillId="3" borderId="15" xfId="0" applyFont="1" applyFill="1" applyBorder="1" applyAlignment="1">
      <alignment horizontal="center" vertical="top"/>
    </xf>
    <xf numFmtId="0" fontId="4" fillId="3" borderId="16" xfId="0" applyFont="1" applyFill="1" applyBorder="1" applyAlignment="1">
      <alignment horizontal="center" vertical="top"/>
    </xf>
    <xf numFmtId="0" fontId="4" fillId="3" borderId="17" xfId="0" applyFont="1" applyFill="1" applyBorder="1" applyAlignment="1">
      <alignment horizontal="center" vertical="top"/>
    </xf>
  </cellXfs>
  <cellStyles count="2">
    <cellStyle name="Comma" xfId="1" builtinId="3"/>
    <cellStyle name="Normal" xfId="0" builtinId="0"/>
  </cellStyles>
  <dxfs count="4">
    <dxf>
      <fill>
        <patternFill>
          <bgColor theme="5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F8C1FB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colors>
    <mruColors>
      <color rgb="FFF8C1FB"/>
      <color rgb="FFFAD8F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SALES BY CAKE SIZE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Dashboard!$D$10</c:f>
              <c:strCache>
                <c:ptCount val="1"/>
                <c:pt idx="0">
                  <c:v>AMOUNT</c:v>
                </c:pt>
              </c:strCache>
            </c:strRef>
          </c:tx>
          <c:spPr>
            <a:gradFill>
              <a:gsLst>
                <a:gs pos="100000">
                  <a:schemeClr val="accent5">
                    <a:lumMod val="20000"/>
                    <a:lumOff val="80000"/>
                  </a:schemeClr>
                </a:gs>
                <a:gs pos="0">
                  <a:schemeClr val="accent5">
                    <a:lumMod val="75000"/>
                  </a:schemeClr>
                </a:gs>
              </a:gsLst>
              <a:lin ang="5400000" scaled="1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Dashboard!$B$11:$B$14</c:f>
              <c:strCache>
                <c:ptCount val="4"/>
                <c:pt idx="0">
                  <c:v>Small</c:v>
                </c:pt>
                <c:pt idx="1">
                  <c:v>Medium</c:v>
                </c:pt>
                <c:pt idx="2">
                  <c:v>Large</c:v>
                </c:pt>
                <c:pt idx="3">
                  <c:v>Custom</c:v>
                </c:pt>
              </c:strCache>
            </c:strRef>
          </c:cat>
          <c:val>
            <c:numRef>
              <c:f>Dashboard!$D$11:$D$14</c:f>
              <c:numCache>
                <c:formatCode>_(* #,##0_);_(* \(#,##0\);_(* "-"??_);_(@_)</c:formatCode>
                <c:ptCount val="4"/>
                <c:pt idx="0">
                  <c:v>0</c:v>
                </c:pt>
                <c:pt idx="1">
                  <c:v>0</c:v>
                </c:pt>
                <c:pt idx="2">
                  <c:v>800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31-4613-B846-8A4B685652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-14"/>
        <c:axId val="758561775"/>
        <c:axId val="758559279"/>
      </c:barChart>
      <c:catAx>
        <c:axId val="7585617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8559279"/>
        <c:crosses val="autoZero"/>
        <c:auto val="1"/>
        <c:lblAlgn val="ctr"/>
        <c:lblOffset val="100"/>
        <c:noMultiLvlLbl val="0"/>
      </c:catAx>
      <c:valAx>
        <c:axId val="7585592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856177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SALES BY MONTH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strRef>
              <c:f>helpers!$D$2</c:f>
              <c:strCache>
                <c:ptCount val="1"/>
                <c:pt idx="0">
                  <c:v>AMOUNT</c:v>
                </c:pt>
              </c:strCache>
            </c:strRef>
          </c:tx>
          <c:spPr>
            <a:gradFill>
              <a:gsLst>
                <a:gs pos="100000">
                  <a:schemeClr val="accent6">
                    <a:lumMod val="20000"/>
                    <a:lumOff val="80000"/>
                  </a:schemeClr>
                </a:gs>
                <a:gs pos="0">
                  <a:srgbClr val="00B050"/>
                </a:gs>
              </a:gsLst>
              <a:lin ang="5400000" scaled="1"/>
            </a:gradFill>
            <a:ln>
              <a:solidFill>
                <a:schemeClr val="accent6">
                  <a:lumMod val="75000"/>
                </a:schemeClr>
              </a:solidFill>
            </a:ln>
            <a:effectLst/>
          </c:spPr>
          <c:cat>
            <c:strRef>
              <c:f>helpers!$B$3:$B$14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helpers!$D$3:$D$14</c:f>
              <c:numCache>
                <c:formatCode>_(* #,##0_);_(* \(#,##0\);_(* "-"??_);_(@_)</c:formatCode>
                <c:ptCount val="12"/>
                <c:pt idx="0">
                  <c:v>800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7D-4EA1-BD63-1A7A505D2A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55044463"/>
        <c:axId val="755045295"/>
      </c:areaChart>
      <c:catAx>
        <c:axId val="75504446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5045295"/>
        <c:crosses val="autoZero"/>
        <c:auto val="1"/>
        <c:lblAlgn val="ctr"/>
        <c:lblOffset val="100"/>
        <c:noMultiLvlLbl val="0"/>
      </c:catAx>
      <c:valAx>
        <c:axId val="7550452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5044463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EXPENSES BY MONTH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Dashboard!$D$36</c:f>
              <c:strCache>
                <c:ptCount val="1"/>
                <c:pt idx="0">
                  <c:v>EXPENSES</c:v>
                </c:pt>
              </c:strCache>
            </c:strRef>
          </c:tx>
          <c:spPr>
            <a:gradFill>
              <a:gsLst>
                <a:gs pos="100000">
                  <a:srgbClr val="F8C1FB"/>
                </a:gs>
                <a:gs pos="0">
                  <a:srgbClr val="7030A0"/>
                </a:gs>
              </a:gsLst>
              <a:lin ang="5400000" scaled="1"/>
            </a:gradFill>
            <a:ln>
              <a:noFill/>
            </a:ln>
            <a:effectLst/>
          </c:spPr>
          <c:invertIfNegative val="0"/>
          <c:cat>
            <c:strRef>
              <c:f>Dashboard!$B$37:$B$48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Dashboard!$D$37:$D$48</c:f>
              <c:numCache>
                <c:formatCode>_(* #,##0_);_(* \(#,##0\);_(* "-"??_);_(@_)</c:formatCode>
                <c:ptCount val="12"/>
                <c:pt idx="0">
                  <c:v>1970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7A-4A8F-ABF4-9BE799BAF4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9"/>
        <c:overlap val="-27"/>
        <c:axId val="959406671"/>
        <c:axId val="959406255"/>
      </c:barChart>
      <c:catAx>
        <c:axId val="9594066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59406255"/>
        <c:crosses val="autoZero"/>
        <c:auto val="1"/>
        <c:lblAlgn val="ctr"/>
        <c:lblOffset val="100"/>
        <c:noMultiLvlLbl val="0"/>
      </c:catAx>
      <c:valAx>
        <c:axId val="9594062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5940667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2541</xdr:colOff>
      <xdr:row>17</xdr:row>
      <xdr:rowOff>10160</xdr:rowOff>
    </xdr:from>
    <xdr:to>
      <xdr:col>6</xdr:col>
      <xdr:colOff>16330</xdr:colOff>
      <xdr:row>33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DBEC6E9-604D-4C6E-B50B-B8AF2B963F8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299357</xdr:colOff>
      <xdr:row>16</xdr:row>
      <xdr:rowOff>168727</xdr:rowOff>
    </xdr:from>
    <xdr:to>
      <xdr:col>11</xdr:col>
      <xdr:colOff>887185</xdr:colOff>
      <xdr:row>33</xdr:row>
      <xdr:rowOff>5442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A763C588-3E2A-447B-8F2C-2BFC058076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293915</xdr:colOff>
      <xdr:row>34</xdr:row>
      <xdr:rowOff>179614</xdr:rowOff>
    </xdr:from>
    <xdr:to>
      <xdr:col>12</xdr:col>
      <xdr:colOff>5443</xdr:colOff>
      <xdr:row>49</xdr:row>
      <xdr:rowOff>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6F9AC959-BA2F-474E-B444-96624B17FDC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80A8C1-1B9D-4E08-9F22-2CA0A147E90F}">
  <dimension ref="B1:L49"/>
  <sheetViews>
    <sheetView showGridLines="0" tabSelected="1" zoomScale="140" zoomScaleNormal="140" workbookViewId="0">
      <selection activeCell="N10" sqref="N10"/>
    </sheetView>
  </sheetViews>
  <sheetFormatPr defaultRowHeight="13.8" x14ac:dyDescent="0.25"/>
  <cols>
    <col min="1" max="1" width="5.21875" style="13" customWidth="1"/>
    <col min="2" max="4" width="13" style="13" customWidth="1"/>
    <col min="5" max="5" width="4.77734375" style="13" customWidth="1"/>
    <col min="6" max="8" width="13" style="13" customWidth="1"/>
    <col min="9" max="9" width="4.6640625" style="13" customWidth="1"/>
    <col min="10" max="15" width="13" style="13" customWidth="1"/>
    <col min="16" max="16384" width="8.88671875" style="13"/>
  </cols>
  <sheetData>
    <row r="1" spans="2:12" ht="14.4" thickBot="1" x14ac:dyDescent="0.3"/>
    <row r="2" spans="2:12" ht="14.4" customHeight="1" x14ac:dyDescent="0.25">
      <c r="B2" s="88" t="s">
        <v>12</v>
      </c>
      <c r="C2" s="89"/>
      <c r="D2" s="90"/>
      <c r="F2" s="100" t="s">
        <v>31</v>
      </c>
      <c r="G2" s="101"/>
      <c r="H2" s="102"/>
      <c r="J2" s="73" t="s">
        <v>34</v>
      </c>
      <c r="K2" s="74"/>
      <c r="L2" s="75"/>
    </row>
    <row r="3" spans="2:12" ht="14.4" customHeight="1" x14ac:dyDescent="0.25">
      <c r="B3" s="91"/>
      <c r="C3" s="92"/>
      <c r="D3" s="93"/>
      <c r="F3" s="103"/>
      <c r="G3" s="104"/>
      <c r="H3" s="105"/>
      <c r="J3" s="76"/>
      <c r="K3" s="77"/>
      <c r="L3" s="78"/>
    </row>
    <row r="4" spans="2:12" ht="14.4" customHeight="1" x14ac:dyDescent="0.25">
      <c r="B4" s="94">
        <f>SUM(Orders!G3:G1048576)</f>
        <v>800</v>
      </c>
      <c r="C4" s="95"/>
      <c r="D4" s="96"/>
      <c r="F4" s="106">
        <f>COUNTA(Orders!C3:C1048576)</f>
        <v>1</v>
      </c>
      <c r="G4" s="107"/>
      <c r="H4" s="108"/>
      <c r="J4" s="79">
        <f>SUM(Expenses!D3:D1048576)</f>
        <v>1970</v>
      </c>
      <c r="K4" s="80"/>
      <c r="L4" s="81"/>
    </row>
    <row r="5" spans="2:12" ht="14.4" customHeight="1" x14ac:dyDescent="0.25">
      <c r="B5" s="94"/>
      <c r="C5" s="95"/>
      <c r="D5" s="96"/>
      <c r="F5" s="106"/>
      <c r="G5" s="107"/>
      <c r="H5" s="108"/>
      <c r="J5" s="79"/>
      <c r="K5" s="80"/>
      <c r="L5" s="81"/>
    </row>
    <row r="6" spans="2:12" ht="15" customHeight="1" thickBot="1" x14ac:dyDescent="0.3">
      <c r="B6" s="97"/>
      <c r="C6" s="98"/>
      <c r="D6" s="99"/>
      <c r="F6" s="109"/>
      <c r="G6" s="110"/>
      <c r="H6" s="111"/>
      <c r="J6" s="82"/>
      <c r="K6" s="83"/>
      <c r="L6" s="84"/>
    </row>
    <row r="8" spans="2:12" ht="14.4" thickBot="1" x14ac:dyDescent="0.3"/>
    <row r="9" spans="2:12" ht="14.4" thickBot="1" x14ac:dyDescent="0.3">
      <c r="B9" s="85" t="s">
        <v>16</v>
      </c>
      <c r="C9" s="86"/>
      <c r="D9" s="87"/>
      <c r="F9" s="17" t="s">
        <v>29</v>
      </c>
      <c r="G9" s="18" t="s">
        <v>15</v>
      </c>
      <c r="H9" s="72" t="s">
        <v>14</v>
      </c>
      <c r="J9" s="17" t="s">
        <v>29</v>
      </c>
      <c r="K9" s="18" t="s">
        <v>15</v>
      </c>
      <c r="L9" s="72" t="s">
        <v>14</v>
      </c>
    </row>
    <row r="10" spans="2:12" ht="14.4" thickBot="1" x14ac:dyDescent="0.3">
      <c r="B10" s="19" t="s">
        <v>13</v>
      </c>
      <c r="C10" s="20" t="s">
        <v>15</v>
      </c>
      <c r="D10" s="71" t="s">
        <v>14</v>
      </c>
      <c r="F10" s="21" t="s">
        <v>17</v>
      </c>
      <c r="G10" s="22">
        <f>COUNTIFS(Orders!B3:B1048576, "&gt;=1-Jan-2024", Orders!B3:B1048576, "&lt;=31-Jan-2024")</f>
        <v>1</v>
      </c>
      <c r="H10" s="23">
        <f>SUMIFS(Orders!G3:G1048576, Orders!B3:B1048576, "&gt;=1-Jan-2024", Orders!B3:B1048576, "&lt;=31-Jan-2024")</f>
        <v>800</v>
      </c>
      <c r="J10" s="21" t="s">
        <v>23</v>
      </c>
      <c r="K10" s="22">
        <f>COUNTIFS(Orders!B3:B1048576, "&gt;=1-Jul-2024", Orders!B3:B1048576, "&lt;=31-Jul-2024")</f>
        <v>0</v>
      </c>
      <c r="L10" s="23">
        <f>SUMIFS(Orders!G3:G1048576, Orders!B3:B1048576, "&gt;=1-Jul-2024", Orders!B3:B1048576, "&lt;=31-Jul-2024")</f>
        <v>0</v>
      </c>
    </row>
    <row r="11" spans="2:12" x14ac:dyDescent="0.25">
      <c r="B11" s="21" t="s">
        <v>10</v>
      </c>
      <c r="C11" s="22">
        <f>COUNTIFS(Orders!F3:F1048576,B11)</f>
        <v>0</v>
      </c>
      <c r="D11" s="23">
        <f>SUMIFS(Orders!G3:G1048576,Orders!F3:F1048576, B11)</f>
        <v>0</v>
      </c>
      <c r="F11" s="24" t="s">
        <v>18</v>
      </c>
      <c r="G11" s="25">
        <f>COUNTIFS(Orders!B3:B1048576, "&gt;=1-Feb-2024", Orders!B3:B1048576, "&lt;=29-Feb-2024")</f>
        <v>0</v>
      </c>
      <c r="H11" s="26">
        <f>SUMIFS(Orders!G3:G1048576, Orders!B3:B1048576, "&gt;=1-Feb-2024", Orders!B3:B1048576, "&lt;=29-Feb-2024")</f>
        <v>0</v>
      </c>
      <c r="J11" s="24" t="s">
        <v>24</v>
      </c>
      <c r="K11" s="25">
        <f>COUNTIFS(Orders!B3:B1048576, "&gt;=1-Aug-2024", Orders!B3:B1048576, "&lt;=31-Aug-2024")</f>
        <v>0</v>
      </c>
      <c r="L11" s="26">
        <f>SUMIFS(Orders!G3:G1048576, Orders!B3:B1048576, "&gt;=1-Aug-2024", Orders!B3:B1048576, "&lt;=31-Aug-2024")</f>
        <v>0</v>
      </c>
    </row>
    <row r="12" spans="2:12" x14ac:dyDescent="0.25">
      <c r="B12" s="24" t="s">
        <v>9</v>
      </c>
      <c r="C12" s="25">
        <f>COUNTIFS(Orders!F3:F1048576,B12)</f>
        <v>0</v>
      </c>
      <c r="D12" s="26">
        <f>SUMIFS(Orders!G3:G1048576,Orders!F3:F1048576, B12)</f>
        <v>0</v>
      </c>
      <c r="F12" s="24" t="s">
        <v>19</v>
      </c>
      <c r="G12" s="25">
        <f>COUNTIFS(Orders!B3:B1048576, "&gt;=1-Mar-2024", Orders!B3:B1048576, "&lt;=31-Mar-2024")</f>
        <v>0</v>
      </c>
      <c r="H12" s="26">
        <f>SUMIFS(Orders!G3:G1048576, Orders!B3:B1048576, "&gt;=1-Mar-2024", Orders!B3:B1048576, "&lt;=31-Mar-2024")</f>
        <v>0</v>
      </c>
      <c r="J12" s="24" t="s">
        <v>25</v>
      </c>
      <c r="K12" s="25">
        <f>COUNTIFS(Orders!B3:B1048576, "&gt;=1-Sep-2024", Orders!B3:B1048576, "&lt;=30-Sep-2024")</f>
        <v>0</v>
      </c>
      <c r="L12" s="26">
        <f>SUMIFS(Orders!G3:G1048576, Orders!B3:B1048576, "&gt;=1-Sep-2024", Orders!B3:B1048576, "&lt;=30-Sep-2024")</f>
        <v>0</v>
      </c>
    </row>
    <row r="13" spans="2:12" x14ac:dyDescent="0.25">
      <c r="B13" s="24" t="s">
        <v>8</v>
      </c>
      <c r="C13" s="25">
        <f>COUNTIFS(Orders!F3:F1048576,B13)</f>
        <v>1</v>
      </c>
      <c r="D13" s="26">
        <f>SUMIFS(Orders!G3:G1048576,Orders!F3:F1048576, B13)</f>
        <v>800</v>
      </c>
      <c r="F13" s="24" t="s">
        <v>20</v>
      </c>
      <c r="G13" s="25">
        <f>COUNTIFS(Orders!B3:B1048576, "&gt;=1-Apr-2024", Orders!B3:B1048576, "&lt;=30-Apr-2024")</f>
        <v>0</v>
      </c>
      <c r="H13" s="26">
        <f>SUMIFS(Orders!G3:G1048576, Orders!B3:B1048576, "&gt;=1-Apr-2024", Orders!B3:B1048576, "&lt;=30-Apr-2024")</f>
        <v>0</v>
      </c>
      <c r="J13" s="24" t="s">
        <v>26</v>
      </c>
      <c r="K13" s="25">
        <f>COUNTIFS(Orders!B3:B1048576, "&gt;=1-Oct-2024", Orders!B3:B1048576, "&lt;=31-Oct-2024")</f>
        <v>0</v>
      </c>
      <c r="L13" s="26">
        <f>SUMIFS(Orders!G3:G1048576, Orders!B3:B1048576, "&gt;=1-Oct-2024", Orders!B3:B1048576, "&lt;=31-Oct-2024")</f>
        <v>0</v>
      </c>
    </row>
    <row r="14" spans="2:12" ht="14.4" thickBot="1" x14ac:dyDescent="0.3">
      <c r="B14" s="27" t="s">
        <v>11</v>
      </c>
      <c r="C14" s="28">
        <f>COUNTIFS(Orders!F3:F1048576,B14)</f>
        <v>0</v>
      </c>
      <c r="D14" s="29">
        <f>SUMIFS(Orders!G3:G1048576,Orders!F3:F1048576, B14)</f>
        <v>0</v>
      </c>
      <c r="F14" s="24" t="s">
        <v>21</v>
      </c>
      <c r="G14" s="25">
        <f>COUNTIFS(Orders!B3:B1048576, "&gt;=1-May-2024", Orders!B3:B1048576, "&lt;=31-May-2024")</f>
        <v>0</v>
      </c>
      <c r="H14" s="26">
        <f>SUMIFS(Orders!G3:G1048576, Orders!B3:B1048576, "&gt;=1-May-2024", Orders!B3:B1048576, "&lt;=31-May-2024")</f>
        <v>0</v>
      </c>
      <c r="J14" s="24" t="s">
        <v>28</v>
      </c>
      <c r="K14" s="25">
        <f>COUNTIFS(Orders!B3:B1048576, "&gt;=1-Nov-2024", Orders!B3:B1048576, "&lt;=30-Nov-2024")</f>
        <v>0</v>
      </c>
      <c r="L14" s="26">
        <f>SUMIFS(Orders!G3:G1048576, Orders!B3:B1048576, "&gt;=1-Nov-2024", Orders!B3:B1048576, "&lt;=30-Nov-2024")</f>
        <v>0</v>
      </c>
    </row>
    <row r="15" spans="2:12" ht="14.4" thickBot="1" x14ac:dyDescent="0.3">
      <c r="B15" s="47" t="s">
        <v>30</v>
      </c>
      <c r="C15" s="48">
        <f>SUM(C11:C14)</f>
        <v>1</v>
      </c>
      <c r="D15" s="49">
        <f>SUM(D11:D14)</f>
        <v>800</v>
      </c>
      <c r="F15" s="27" t="s">
        <v>22</v>
      </c>
      <c r="G15" s="28">
        <f>COUNTIFS(Orders!B3:B1048576, "&gt;=1-Jun-2024", Orders!B3:B1048576, "&lt;=30-Jun-2024")</f>
        <v>0</v>
      </c>
      <c r="H15" s="29">
        <f>SUMIFS(Orders!G3:G1048576, Orders!B3:B1048576, "&gt;=1-Jun-2024", Orders!B3:B1048576, "&lt;=30-Jun-2024")</f>
        <v>0</v>
      </c>
      <c r="J15" s="27" t="s">
        <v>27</v>
      </c>
      <c r="K15" s="28">
        <f>COUNTIFS(Orders!B3:B1048576, "&gt;=1-Dec-2024", Orders!B3:B1048576, "&lt;=31-Dec-2024")</f>
        <v>0</v>
      </c>
      <c r="L15" s="29">
        <f>SUMIFS(Orders!G3:G1048576, Orders!B3:B1048576, "&gt;=1-Dec-2024", Orders!B3:B1048576, "&lt;=31-Dec-2024")</f>
        <v>0</v>
      </c>
    </row>
    <row r="35" spans="2:6" ht="14.4" thickBot="1" x14ac:dyDescent="0.3"/>
    <row r="36" spans="2:6" ht="14.4" thickBot="1" x14ac:dyDescent="0.3">
      <c r="B36" s="67" t="s">
        <v>29</v>
      </c>
      <c r="C36" s="68" t="s">
        <v>35</v>
      </c>
      <c r="D36" s="68" t="s">
        <v>36</v>
      </c>
      <c r="E36" s="69"/>
      <c r="F36" s="70" t="s">
        <v>37</v>
      </c>
    </row>
    <row r="37" spans="2:6" x14ac:dyDescent="0.25">
      <c r="B37" s="58" t="s">
        <v>17</v>
      </c>
      <c r="C37" s="61">
        <f>SUMIFS(Orders!G3:G1048576, Orders!B3:B1048576, "&gt;=1-Jan-2024", Orders!B3:B1048576, "&lt;=31-Jan-2024")</f>
        <v>800</v>
      </c>
      <c r="D37" s="61">
        <f>SUMIFS(Expenses!D3:D1048576, Expenses!B3:B1048576, "&gt;=1-Jan-2024", Expenses!B3:B1048576, "&lt;=31-Jan-2024")</f>
        <v>1970</v>
      </c>
      <c r="E37" s="59"/>
      <c r="F37" s="60">
        <f>C37-D37</f>
        <v>-1170</v>
      </c>
    </row>
    <row r="38" spans="2:6" x14ac:dyDescent="0.25">
      <c r="B38" s="55" t="s">
        <v>18</v>
      </c>
      <c r="C38" s="62">
        <f>SUMIFS(Orders!G3:G1048576, Orders!B3:B1048576, "&gt;=1-Feb-2024", Orders!B3:B1048576, "&lt;=29-Feb-2024")</f>
        <v>0</v>
      </c>
      <c r="D38" s="62">
        <f>SUMIFS(Expenses!D3:D1048576, Expenses!B3:B1048576, "&gt;=1-Feb-2024", Expenses!B3:B1048576, "&lt;=29-Feb-2024")</f>
        <v>0</v>
      </c>
      <c r="E38" s="56"/>
      <c r="F38" s="57">
        <f t="shared" ref="F38:F48" si="0">C38-D38</f>
        <v>0</v>
      </c>
    </row>
    <row r="39" spans="2:6" x14ac:dyDescent="0.25">
      <c r="B39" s="55" t="s">
        <v>19</v>
      </c>
      <c r="C39" s="62">
        <f>SUMIFS(Orders!G3:G1048576, Orders!B3:B1048576, "&gt;=1-Mar-2024", Orders!B3:B1048576, "&lt;=31-Mar-2024")</f>
        <v>0</v>
      </c>
      <c r="D39" s="62">
        <f>SUMIFS(Expenses!D3:D1048576, Expenses!B3:B1048576, "&gt;=1-Mar-2024", Expenses!B3:B1048576, "&lt;=31-Mar-2024")</f>
        <v>0</v>
      </c>
      <c r="E39" s="56"/>
      <c r="F39" s="57">
        <f t="shared" si="0"/>
        <v>0</v>
      </c>
    </row>
    <row r="40" spans="2:6" x14ac:dyDescent="0.25">
      <c r="B40" s="50" t="s">
        <v>20</v>
      </c>
      <c r="C40" s="63">
        <f>SUMIFS(Orders!G3:G1048576, Orders!B3:B1048576, "&gt;=1-Apr-2024", Orders!B3:B1048576, "&lt;=30-Apr-2024")</f>
        <v>0</v>
      </c>
      <c r="D40" s="63">
        <f>SUMIFS(Expenses!D3:D1048576, Expenses!B3:B1048576, "&gt;=1-Apr-2024", Expenses!B3:B1048576, "&lt;=30-Apr-2024")</f>
        <v>0</v>
      </c>
      <c r="E40" s="15"/>
      <c r="F40" s="51">
        <f t="shared" si="0"/>
        <v>0</v>
      </c>
    </row>
    <row r="41" spans="2:6" x14ac:dyDescent="0.25">
      <c r="B41" s="55" t="s">
        <v>21</v>
      </c>
      <c r="C41" s="62">
        <f>SUMIFS(Orders!G3:G1048576, Orders!B3:B1048576, "&gt;=1-May-2024", Orders!B3:B1048576, "&lt;=31-May-2024")</f>
        <v>0</v>
      </c>
      <c r="D41" s="62">
        <f>SUMIFS(Expenses!D3:D1048576, Expenses!B3:B1048576, "&gt;=1-May-2024", Expenses!B3:B1048576, "&lt;=31-May-2024")</f>
        <v>0</v>
      </c>
      <c r="E41" s="56"/>
      <c r="F41" s="57">
        <f t="shared" si="0"/>
        <v>0</v>
      </c>
    </row>
    <row r="42" spans="2:6" x14ac:dyDescent="0.25">
      <c r="B42" s="50" t="s">
        <v>22</v>
      </c>
      <c r="C42" s="63">
        <f>SUMIFS(Orders!G3:G1048576, Orders!B3:B1048576, "&gt;=1-Jun-2024", Orders!B3:B1048576, "&lt;=30-Jun-2024")</f>
        <v>0</v>
      </c>
      <c r="D42" s="63">
        <f>SUMIFS(Expenses!D3:D1048576, Expenses!B3:B1048576, "&gt;=1-Jun-2024", Expenses!B3:B1048576, "&lt;=30-Jun-2024")</f>
        <v>0</v>
      </c>
      <c r="E42" s="15"/>
      <c r="F42" s="51">
        <f t="shared" si="0"/>
        <v>0</v>
      </c>
    </row>
    <row r="43" spans="2:6" x14ac:dyDescent="0.25">
      <c r="B43" s="55" t="s">
        <v>23</v>
      </c>
      <c r="C43" s="62">
        <f>SUMIFS(Orders!G3:G1048576, Orders!B3:B1048576, "&gt;=1-Jul-2024", Orders!B3:B1048576, "&lt;=31-Jul-2024")</f>
        <v>0</v>
      </c>
      <c r="D43" s="62">
        <f>SUMIFS(Expenses!D3:D1048576, Expenses!B3:B1048576, "&gt;=1-Jul-2024", Expenses!B3:B1048576, "&lt;=31-Jul-2024")</f>
        <v>0</v>
      </c>
      <c r="E43" s="56"/>
      <c r="F43" s="57">
        <f t="shared" si="0"/>
        <v>0</v>
      </c>
    </row>
    <row r="44" spans="2:6" x14ac:dyDescent="0.25">
      <c r="B44" s="50" t="s">
        <v>24</v>
      </c>
      <c r="C44" s="63">
        <f>SUMIFS(Orders!G3:G1048576, Orders!B3:B1048576, "&gt;=1-Aug-2024", Orders!B3:B1048576, "&lt;=31-Aug-2024")</f>
        <v>0</v>
      </c>
      <c r="D44" s="63">
        <f>SUMIFS(Expenses!D3:D1048576, Expenses!B3:B1048576, "&gt;=1-Aug-2024", Expenses!B3:B1048576, "&lt;=31-Aug-2024")</f>
        <v>0</v>
      </c>
      <c r="E44" s="15"/>
      <c r="F44" s="51">
        <f t="shared" si="0"/>
        <v>0</v>
      </c>
    </row>
    <row r="45" spans="2:6" x14ac:dyDescent="0.25">
      <c r="B45" s="55" t="s">
        <v>25</v>
      </c>
      <c r="C45" s="62">
        <f>SUMIFS(Orders!G3:G1048576, Orders!B3:B1048576, "&gt;=1-Sep-2024", Orders!B3:B1048576, "&lt;=30-Sep-2024")</f>
        <v>0</v>
      </c>
      <c r="D45" s="62">
        <f>SUMIFS(Expenses!D3:D1048576, Expenses!B3:B1048576, "&gt;=1-Sep-2024", Expenses!B3:B1048576, "&lt;=30-Sep-2024")</f>
        <v>0</v>
      </c>
      <c r="E45" s="56"/>
      <c r="F45" s="57">
        <f t="shared" si="0"/>
        <v>0</v>
      </c>
    </row>
    <row r="46" spans="2:6" x14ac:dyDescent="0.25">
      <c r="B46" s="50" t="s">
        <v>26</v>
      </c>
      <c r="C46" s="63">
        <f>SUMIFS(Orders!G3:G1048576, Orders!B3:B1048576, "&gt;=1-Oct-2024", Orders!B3:B1048576, "&lt;=31-Oct-2024")</f>
        <v>0</v>
      </c>
      <c r="D46" s="63">
        <f>SUMIFS(Expenses!D3:D1048576, Expenses!B3:B1048576, "&gt;=1-Oct-2024", Expenses!B3:B1048576, "&lt;=31-Oct-2024")</f>
        <v>0</v>
      </c>
      <c r="E46" s="15"/>
      <c r="F46" s="51">
        <f t="shared" si="0"/>
        <v>0</v>
      </c>
    </row>
    <row r="47" spans="2:6" x14ac:dyDescent="0.25">
      <c r="B47" s="55" t="s">
        <v>28</v>
      </c>
      <c r="C47" s="62">
        <f>SUMIFS(Orders!G3:G1048576, Orders!B3:B1048576, "&gt;=1-Nov-2024", Orders!B3:B1048576, "&lt;=30-Nov-2024")</f>
        <v>0</v>
      </c>
      <c r="D47" s="62">
        <f>SUMIFS(Expenses!D3:D1048576, Expenses!B3:B1048576, "&gt;=1-Nov-2024", Expenses!B3:B1048576, "&lt;=30-Nov-2024")</f>
        <v>0</v>
      </c>
      <c r="E47" s="56"/>
      <c r="F47" s="57">
        <f t="shared" si="0"/>
        <v>0</v>
      </c>
    </row>
    <row r="48" spans="2:6" ht="14.4" thickBot="1" x14ac:dyDescent="0.3">
      <c r="B48" s="52" t="s">
        <v>27</v>
      </c>
      <c r="C48" s="64">
        <f>SUMIFS(Orders!G3:G1048576, Orders!B3:B1048576, "&gt;=1-Dec-2024",Orders!B3:B1048576, "&lt;=31-Dec-2024")</f>
        <v>0</v>
      </c>
      <c r="D48" s="64">
        <f>SUMIFS(Expenses!D3:D1048576, Expenses!B3:B1048576, "&gt;=1-Dec-2024", Expenses!B3:B1048576, "&lt;=31-Dec-2024")</f>
        <v>0</v>
      </c>
      <c r="E48" s="53"/>
      <c r="F48" s="54">
        <f t="shared" si="0"/>
        <v>0</v>
      </c>
    </row>
    <row r="49" spans="2:6" ht="14.4" thickBot="1" x14ac:dyDescent="0.3">
      <c r="B49" s="65" t="s">
        <v>30</v>
      </c>
      <c r="C49" s="66">
        <f>SUM(C37:C48)</f>
        <v>800</v>
      </c>
      <c r="D49" s="66">
        <f t="shared" ref="D49:F49" si="1">SUM(D37:D48)</f>
        <v>1970</v>
      </c>
      <c r="E49" s="66"/>
      <c r="F49" s="66">
        <f t="shared" si="1"/>
        <v>-1170</v>
      </c>
    </row>
  </sheetData>
  <mergeCells count="7">
    <mergeCell ref="J2:L3"/>
    <mergeCell ref="J4:L6"/>
    <mergeCell ref="B9:D9"/>
    <mergeCell ref="B2:D3"/>
    <mergeCell ref="B4:D6"/>
    <mergeCell ref="F2:H3"/>
    <mergeCell ref="F4:H6"/>
  </mergeCells>
  <pageMargins left="0.7" right="0.7" top="0.75" bottom="0.75" header="0.3" footer="0.3"/>
  <ignoredErrors>
    <ignoredError sqref="D38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189340-943E-4ADF-A1EC-37A67C929DB0}">
  <dimension ref="B1:G27"/>
  <sheetViews>
    <sheetView showGridLines="0" zoomScale="190" zoomScaleNormal="190" workbookViewId="0">
      <selection activeCell="H5" sqref="H5"/>
    </sheetView>
  </sheetViews>
  <sheetFormatPr defaultRowHeight="14.4" x14ac:dyDescent="0.3"/>
  <cols>
    <col min="1" max="1" width="6.33203125" customWidth="1"/>
    <col min="2" max="2" width="11.6640625" style="10" customWidth="1"/>
    <col min="3" max="3" width="18.5546875" style="1" customWidth="1"/>
    <col min="4" max="4" width="13.21875" style="12" customWidth="1"/>
    <col min="5" max="5" width="26.77734375" style="1" customWidth="1"/>
    <col min="6" max="6" width="10" style="1" customWidth="1"/>
    <col min="7" max="7" width="8.5546875" style="4" customWidth="1"/>
  </cols>
  <sheetData>
    <row r="1" spans="2:7" ht="15" thickBot="1" x14ac:dyDescent="0.35">
      <c r="B1"/>
      <c r="C1"/>
      <c r="D1"/>
      <c r="E1"/>
      <c r="F1"/>
      <c r="G1"/>
    </row>
    <row r="2" spans="2:7" ht="15" thickBot="1" x14ac:dyDescent="0.35">
      <c r="B2" s="5" t="s">
        <v>0</v>
      </c>
      <c r="C2" s="6" t="s">
        <v>1</v>
      </c>
      <c r="D2" s="6" t="s">
        <v>5</v>
      </c>
      <c r="E2" s="6" t="s">
        <v>2</v>
      </c>
      <c r="F2" s="6" t="s">
        <v>3</v>
      </c>
      <c r="G2" s="7" t="s">
        <v>4</v>
      </c>
    </row>
    <row r="3" spans="2:7" x14ac:dyDescent="0.3">
      <c r="B3" s="8">
        <v>45292</v>
      </c>
      <c r="C3" s="2" t="s">
        <v>6</v>
      </c>
      <c r="D3" s="11">
        <v>97717831</v>
      </c>
      <c r="E3" s="2" t="s">
        <v>7</v>
      </c>
      <c r="F3" s="2" t="s">
        <v>8</v>
      </c>
      <c r="G3" s="3">
        <v>800</v>
      </c>
    </row>
    <row r="4" spans="2:7" x14ac:dyDescent="0.3">
      <c r="B4" s="9"/>
      <c r="D4" s="11"/>
    </row>
    <row r="5" spans="2:7" x14ac:dyDescent="0.3">
      <c r="B5" s="9"/>
      <c r="D5" s="11"/>
    </row>
    <row r="6" spans="2:7" x14ac:dyDescent="0.3">
      <c r="B6" s="9"/>
      <c r="D6" s="11"/>
    </row>
    <row r="7" spans="2:7" x14ac:dyDescent="0.3">
      <c r="B7" s="9"/>
      <c r="D7" s="11"/>
    </row>
    <row r="8" spans="2:7" x14ac:dyDescent="0.3">
      <c r="B8" s="9"/>
      <c r="D8" s="11"/>
    </row>
    <row r="9" spans="2:7" x14ac:dyDescent="0.3">
      <c r="B9" s="9"/>
      <c r="D9" s="11"/>
    </row>
    <row r="10" spans="2:7" x14ac:dyDescent="0.3">
      <c r="B10" s="9"/>
      <c r="D10" s="11"/>
    </row>
    <row r="11" spans="2:7" x14ac:dyDescent="0.3">
      <c r="B11" s="9"/>
      <c r="D11" s="11"/>
    </row>
    <row r="12" spans="2:7" x14ac:dyDescent="0.3">
      <c r="B12" s="9"/>
      <c r="D12" s="11"/>
    </row>
    <row r="13" spans="2:7" x14ac:dyDescent="0.3">
      <c r="B13" s="9"/>
      <c r="D13" s="11"/>
    </row>
    <row r="14" spans="2:7" x14ac:dyDescent="0.3">
      <c r="B14" s="9"/>
      <c r="D14" s="11"/>
    </row>
    <row r="15" spans="2:7" x14ac:dyDescent="0.3">
      <c r="B15" s="9"/>
      <c r="D15" s="11"/>
    </row>
    <row r="16" spans="2:7" x14ac:dyDescent="0.3">
      <c r="B16" s="9"/>
      <c r="D16" s="11"/>
    </row>
    <row r="17" spans="2:4" x14ac:dyDescent="0.3">
      <c r="B17" s="9"/>
      <c r="D17" s="11"/>
    </row>
    <row r="18" spans="2:4" x14ac:dyDescent="0.3">
      <c r="B18" s="9"/>
      <c r="D18" s="11"/>
    </row>
    <row r="19" spans="2:4" x14ac:dyDescent="0.3">
      <c r="B19" s="9"/>
      <c r="D19" s="11"/>
    </row>
    <row r="20" spans="2:4" x14ac:dyDescent="0.3">
      <c r="B20" s="9"/>
      <c r="D20" s="11"/>
    </row>
    <row r="21" spans="2:4" x14ac:dyDescent="0.3">
      <c r="B21" s="9"/>
      <c r="D21" s="11"/>
    </row>
    <row r="22" spans="2:4" x14ac:dyDescent="0.3">
      <c r="B22" s="9"/>
      <c r="D22" s="11"/>
    </row>
    <row r="23" spans="2:4" x14ac:dyDescent="0.3">
      <c r="B23" s="9"/>
      <c r="D23" s="11"/>
    </row>
    <row r="24" spans="2:4" x14ac:dyDescent="0.3">
      <c r="B24" s="9"/>
      <c r="D24" s="11"/>
    </row>
    <row r="25" spans="2:4" x14ac:dyDescent="0.3">
      <c r="B25" s="9"/>
      <c r="D25" s="11"/>
    </row>
    <row r="26" spans="2:4" x14ac:dyDescent="0.3">
      <c r="B26" s="9"/>
    </row>
    <row r="27" spans="2:4" x14ac:dyDescent="0.3">
      <c r="B27" s="9"/>
    </row>
  </sheetData>
  <conditionalFormatting sqref="F3:F1048576">
    <cfRule type="expression" dxfId="3" priority="1">
      <formula>$F3="Custom"</formula>
    </cfRule>
    <cfRule type="expression" dxfId="2" priority="2">
      <formula>$F3="Large"</formula>
    </cfRule>
    <cfRule type="expression" dxfId="1" priority="3">
      <formula>$F3="Medium"</formula>
    </cfRule>
    <cfRule type="expression" dxfId="0" priority="4">
      <formula>$F3="Small"</formula>
    </cfRule>
  </conditionalFormatting>
  <dataValidations count="2">
    <dataValidation type="list" allowBlank="1" showInputMessage="1" showErrorMessage="1" sqref="F3:F1048576" xr:uid="{AF8532AD-A9D6-4BD5-AACA-2413D2C213F2}">
      <formula1>"Small, Medium, Large, Custom"</formula1>
    </dataValidation>
    <dataValidation type="date" allowBlank="1" showInputMessage="1" showErrorMessage="1" sqref="B3:B1048576" xr:uid="{F35066D2-5F5A-4945-B909-BD9E6B177160}">
      <formula1>43831</formula1>
      <formula2>55153</formula2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8AA907-C3A2-4162-9EF5-25DF4C64E6AE}">
  <dimension ref="B1:D13"/>
  <sheetViews>
    <sheetView showGridLines="0" zoomScale="200" zoomScaleNormal="200" workbookViewId="0">
      <selection activeCell="E6" sqref="E6"/>
    </sheetView>
  </sheetViews>
  <sheetFormatPr defaultRowHeight="13.8" x14ac:dyDescent="0.25"/>
  <cols>
    <col min="1" max="1" width="8.88671875" style="13"/>
    <col min="2" max="2" width="14.33203125" style="45" customWidth="1"/>
    <col min="3" max="3" width="40.109375" style="37" customWidth="1"/>
    <col min="4" max="4" width="10" style="40" customWidth="1"/>
    <col min="5" max="16384" width="8.88671875" style="13"/>
  </cols>
  <sheetData>
    <row r="1" spans="2:4" ht="14.4" thickBot="1" x14ac:dyDescent="0.3">
      <c r="B1" s="13"/>
      <c r="C1" s="13"/>
      <c r="D1" s="13"/>
    </row>
    <row r="2" spans="2:4" ht="14.4" thickBot="1" x14ac:dyDescent="0.3">
      <c r="B2" s="41" t="s">
        <v>0</v>
      </c>
      <c r="C2" s="42" t="s">
        <v>32</v>
      </c>
      <c r="D2" s="46" t="s">
        <v>14</v>
      </c>
    </row>
    <row r="3" spans="2:4" x14ac:dyDescent="0.25">
      <c r="B3" s="43">
        <v>45292</v>
      </c>
      <c r="C3" s="38" t="s">
        <v>33</v>
      </c>
      <c r="D3" s="39">
        <v>1970</v>
      </c>
    </row>
    <row r="4" spans="2:4" x14ac:dyDescent="0.25">
      <c r="B4" s="44"/>
    </row>
    <row r="5" spans="2:4" x14ac:dyDescent="0.25">
      <c r="B5" s="44"/>
    </row>
    <row r="6" spans="2:4" x14ac:dyDescent="0.25">
      <c r="B6" s="44"/>
    </row>
    <row r="7" spans="2:4" x14ac:dyDescent="0.25">
      <c r="B7" s="44"/>
    </row>
    <row r="8" spans="2:4" x14ac:dyDescent="0.25">
      <c r="B8" s="44"/>
    </row>
    <row r="9" spans="2:4" x14ac:dyDescent="0.25">
      <c r="B9" s="44"/>
    </row>
    <row r="10" spans="2:4" x14ac:dyDescent="0.25">
      <c r="B10" s="44"/>
    </row>
    <row r="11" spans="2:4" x14ac:dyDescent="0.25">
      <c r="B11" s="44"/>
    </row>
    <row r="12" spans="2:4" x14ac:dyDescent="0.25">
      <c r="B12" s="44"/>
    </row>
    <row r="13" spans="2:4" x14ac:dyDescent="0.25">
      <c r="B13" s="44"/>
    </row>
  </sheetData>
  <dataValidations count="1">
    <dataValidation type="date" allowBlank="1" showInputMessage="1" showErrorMessage="1" sqref="B3:B1048576" xr:uid="{54E5F6E6-E055-4A15-9E39-04D5C799A326}">
      <formula1>43831</formula1>
      <formula2>55153</formula2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5C233C-A802-47CD-AA1C-8BA8A5E01C6D}">
  <dimension ref="B1:H14"/>
  <sheetViews>
    <sheetView zoomScale="140" zoomScaleNormal="140" workbookViewId="0">
      <selection activeCell="D3" sqref="D3:D14"/>
    </sheetView>
  </sheetViews>
  <sheetFormatPr defaultRowHeight="13.8" x14ac:dyDescent="0.25"/>
  <cols>
    <col min="1" max="1" width="4.77734375" style="13" customWidth="1"/>
    <col min="2" max="4" width="13" style="13" customWidth="1"/>
    <col min="5" max="5" width="4.6640625" style="13" customWidth="1"/>
    <col min="6" max="11" width="13" style="13" customWidth="1"/>
    <col min="12" max="16384" width="8.88671875" style="13"/>
  </cols>
  <sheetData>
    <row r="1" spans="2:8" ht="14.4" thickBot="1" x14ac:dyDescent="0.3"/>
    <row r="2" spans="2:8" ht="15" thickBot="1" x14ac:dyDescent="0.35">
      <c r="B2" s="32" t="s">
        <v>29</v>
      </c>
      <c r="C2" s="33" t="s">
        <v>15</v>
      </c>
      <c r="D2" s="36" t="s">
        <v>14</v>
      </c>
      <c r="F2"/>
      <c r="G2"/>
      <c r="H2"/>
    </row>
    <row r="3" spans="2:8" ht="14.4" x14ac:dyDescent="0.3">
      <c r="B3" s="14" t="s">
        <v>17</v>
      </c>
      <c r="C3" s="31">
        <f>COUNTIFS(Orders!B3:B1048576, "&gt;=1-Jan-2024", Orders!B3:B1048576, "&lt;=31-Jan-2024")</f>
        <v>1</v>
      </c>
      <c r="D3" s="34">
        <f>SUMIFS(Orders!G3:G1048576, Orders!B3:B1048576, "&gt;=1-Jan-2024", Orders!B3:B1048576, "&lt;=31-Jan-2024")</f>
        <v>800</v>
      </c>
      <c r="F3"/>
      <c r="G3"/>
      <c r="H3"/>
    </row>
    <row r="4" spans="2:8" x14ac:dyDescent="0.25">
      <c r="B4" s="14" t="s">
        <v>18</v>
      </c>
      <c r="C4" s="31">
        <f>COUNTIFS(Orders!B3:B1048576, "&gt;=1-Feb-2024", Orders!B3:B1048576, "&lt;=29-Feb-2024")</f>
        <v>0</v>
      </c>
      <c r="D4" s="34">
        <f>SUMIFS(Orders!G3:G1048576, Orders!B3:B1048576, "&gt;=1-Feb-2024", Orders!B3:B1048576, "&lt;=29-Feb-2024")</f>
        <v>0</v>
      </c>
    </row>
    <row r="5" spans="2:8" x14ac:dyDescent="0.25">
      <c r="B5" s="14" t="s">
        <v>19</v>
      </c>
      <c r="C5" s="31">
        <f>COUNTIFS(Orders!B3:B1048576, "&gt;=1-Mar-2024", Orders!B3:B1048576, "&lt;=31-Mar-2024")</f>
        <v>0</v>
      </c>
      <c r="D5" s="34">
        <f>SUMIFS(Orders!G3:G1048576, Orders!B3:B1048576, "&gt;=1-Mar-2024", Orders!B3:B1048576, "&lt;=31-Mar-2024")</f>
        <v>0</v>
      </c>
    </row>
    <row r="6" spans="2:8" x14ac:dyDescent="0.25">
      <c r="B6" s="14" t="s">
        <v>20</v>
      </c>
      <c r="C6" s="31">
        <f>COUNTIFS(Orders!B3:B1048576, "&gt;=1-Apr-2024", Orders!B3:B1048576, "&lt;=30-Apr-2024")</f>
        <v>0</v>
      </c>
      <c r="D6" s="34">
        <f>SUMIFS(Orders!G3:G1048576, Orders!B3:B1048576, "&gt;=1-Apr-2024", Orders!B3:B1048576, "&lt;=30-Apr-2024")</f>
        <v>0</v>
      </c>
    </row>
    <row r="7" spans="2:8" x14ac:dyDescent="0.25">
      <c r="B7" s="14" t="s">
        <v>21</v>
      </c>
      <c r="C7" s="31">
        <f>COUNTIFS(Orders!B3:B1048576, "&gt;=1-May-2024", Orders!B3:B1048576, "&lt;=31-May-2024")</f>
        <v>0</v>
      </c>
      <c r="D7" s="34">
        <f>SUMIFS(Orders!G3:G1048576, Orders!B3:B1048576, "&gt;=1-May-2024", Orders!B3:B1048576, "&lt;=31-May-2024")</f>
        <v>0</v>
      </c>
    </row>
    <row r="8" spans="2:8" x14ac:dyDescent="0.25">
      <c r="B8" s="14" t="s">
        <v>22</v>
      </c>
      <c r="C8" s="31">
        <f>COUNTIFS(Orders!B3:B1048576, "&gt;=1-Jun-2024", Orders!B3:B1048576, "&lt;=30-Jun-2024")</f>
        <v>0</v>
      </c>
      <c r="D8" s="34">
        <f>SUMIFS(Orders!G3:G1048576, Orders!B3:B1048576, "&gt;=1-Jun-2024", Orders!B3:B1048576, "&lt;=30-Jun-2024")</f>
        <v>0</v>
      </c>
    </row>
    <row r="9" spans="2:8" x14ac:dyDescent="0.25">
      <c r="B9" s="14" t="s">
        <v>23</v>
      </c>
      <c r="C9" s="31">
        <f>COUNTIFS(Orders!B3:B1048576, "&gt;=1-Jul-2024", Orders!B3:B1048576, "&lt;=31-Jul-2024")</f>
        <v>0</v>
      </c>
      <c r="D9" s="34">
        <f>SUMIFS(Orders!G3:G1048576, Orders!B3:B1048576, "&gt;=1-Jul-2024", Orders!B3:B1048576, "&lt;=31-Jul-2024")</f>
        <v>0</v>
      </c>
    </row>
    <row r="10" spans="2:8" x14ac:dyDescent="0.25">
      <c r="B10" s="14" t="s">
        <v>24</v>
      </c>
      <c r="C10" s="31">
        <f>COUNTIFS(Orders!B3:B1048576, "&gt;=1-Aug-2024", Orders!B3:B1048576, "&lt;=31-Aug-2024")</f>
        <v>0</v>
      </c>
      <c r="D10" s="34">
        <f>SUMIFS(Orders!G3:G1048576, Orders!B3:B1048576, "&gt;=1-Aug-2024", Orders!B3:B1048576, "&lt;=31-Aug-2024")</f>
        <v>0</v>
      </c>
    </row>
    <row r="11" spans="2:8" x14ac:dyDescent="0.25">
      <c r="B11" s="14" t="s">
        <v>25</v>
      </c>
      <c r="C11" s="31">
        <f>COUNTIFS(Orders!B3:B1048576, "&gt;=1-Sep-2024", Orders!B3:B1048576, "&lt;=30-Sep-2024")</f>
        <v>0</v>
      </c>
      <c r="D11" s="34">
        <f>SUMIFS(Orders!G3:G1048576, Orders!B3:B1048576, "&gt;=1-Sep-2024", Orders!B3:B1048576, "&lt;=30-Sep-2024")</f>
        <v>0</v>
      </c>
    </row>
    <row r="12" spans="2:8" x14ac:dyDescent="0.25">
      <c r="B12" s="14" t="s">
        <v>26</v>
      </c>
      <c r="C12" s="31">
        <f>COUNTIFS(Orders!B3:B1048576, "&gt;=1-Oct-2024", Orders!B3:B1048576, "&lt;=31-Oct-2024")</f>
        <v>0</v>
      </c>
      <c r="D12" s="34">
        <f>SUMIFS(Orders!G3:G1048576, Orders!B3:B1048576, "&gt;=1-Oct-2024", Orders!B3:B1048576, "&lt;=31-Oct-2024")</f>
        <v>0</v>
      </c>
    </row>
    <row r="13" spans="2:8" x14ac:dyDescent="0.25">
      <c r="B13" s="14" t="s">
        <v>28</v>
      </c>
      <c r="C13" s="31">
        <f>COUNTIFS(Orders!B3:B1048576, "&gt;=1-Nov-2024", Orders!B3:B1048576, "&lt;=30-Nov-2024")</f>
        <v>0</v>
      </c>
      <c r="D13" s="34">
        <f>SUMIFS(Orders!G3:G1048576, Orders!B3:B1048576, "&gt;=1-Nov-2024", Orders!B3:B1048576, "&lt;=30-Nov-2024")</f>
        <v>0</v>
      </c>
    </row>
    <row r="14" spans="2:8" ht="14.4" thickBot="1" x14ac:dyDescent="0.3">
      <c r="B14" s="16" t="s">
        <v>27</v>
      </c>
      <c r="C14" s="30">
        <f>COUNTIFS(Orders!B3:B1048576, "&gt;=1-Dec-2024", Orders!B3:B1048576, "&lt;=31-Dec-2024")</f>
        <v>0</v>
      </c>
      <c r="D14" s="35">
        <f>SUMIFS(Orders!G3:G1048576, Orders!B3:B1048576, "&gt;=1-Dec-2024", Orders!B3:B1048576, "&lt;=31-Dec-2024")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Dashboard</vt:lpstr>
      <vt:lpstr>Orders</vt:lpstr>
      <vt:lpstr>Expenses</vt:lpstr>
      <vt:lpstr>helpers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smart motors</dc:creator>
  <cp:lastModifiedBy>smart motors</cp:lastModifiedBy>
  <dcterms:created xsi:type="dcterms:W3CDTF">2024-04-09T10:16:09Z</dcterms:created>
  <dcterms:modified xsi:type="dcterms:W3CDTF">2024-04-12T08:15:01Z</dcterms:modified>
</cp:coreProperties>
</file>